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9120" activeTab="1"/>
  </bookViews>
  <sheets>
    <sheet name="Franz" sheetId="1" r:id="rId1"/>
    <sheet name="Deutsch" sheetId="2" r:id="rId2"/>
    <sheet name="Details" sheetId="3" r:id="rId3"/>
  </sheets>
  <definedNames/>
  <calcPr fullCalcOnLoad="1"/>
</workbook>
</file>

<file path=xl/sharedStrings.xml><?xml version="1.0" encoding="utf-8"?>
<sst xmlns="http://schemas.openxmlformats.org/spreadsheetml/2006/main" count="144" uniqueCount="66">
  <si>
    <t>Abschätzung der thermischen Grenzleistung bei 400 kV</t>
  </si>
  <si>
    <t>Kupfer-Kabel 2500mm2</t>
  </si>
  <si>
    <t xml:space="preserve">Freileitung 2x600 AL </t>
  </si>
  <si>
    <t>Differenz</t>
  </si>
  <si>
    <t>Max Stromstärke</t>
  </si>
  <si>
    <t>2200 A  ( 90°C)</t>
  </si>
  <si>
    <t>2080 A  (200°C)</t>
  </si>
  <si>
    <t>Strecke</t>
  </si>
  <si>
    <t>Stromabhängiger Verlustbelag</t>
  </si>
  <si>
    <t xml:space="preserve">Spannungsabhängiger Verlustbelag </t>
  </si>
  <si>
    <t>Verlustbelag Total</t>
  </si>
  <si>
    <t>Jahresverlust (8760 Std)</t>
  </si>
  <si>
    <t>Amortisationsdauer</t>
  </si>
  <si>
    <t>Preis/ kWh</t>
  </si>
  <si>
    <t xml:space="preserve">Verlustbewertung </t>
  </si>
  <si>
    <t>Übergangsbauwerke (2)</t>
  </si>
  <si>
    <t>Baukosten Total</t>
  </si>
  <si>
    <t>Gesamtkosten (40 Jahre)</t>
  </si>
  <si>
    <t>Anteil in %</t>
  </si>
  <si>
    <t>- AKW</t>
  </si>
  <si>
    <t>- Fossil Mittel</t>
  </si>
  <si>
    <t>- neue EE</t>
  </si>
  <si>
    <t>- Wasserkraft</t>
  </si>
  <si>
    <t>CO2/kWh</t>
  </si>
  <si>
    <t>Resultierendes CO2 je kWh</t>
  </si>
  <si>
    <t>CO2- Belastung je kWh (Europäischer Strommix gem ENTSO/UCTE)</t>
  </si>
  <si>
    <t>Verlust ganze Strecke</t>
  </si>
  <si>
    <t>Baukosten je km</t>
  </si>
  <si>
    <t xml:space="preserve">Stromstärke </t>
  </si>
  <si>
    <t>Einsparung  CO2</t>
  </si>
  <si>
    <t>Einsparung  Strom</t>
  </si>
  <si>
    <t>Verlustvergleich Freileitung / Kabel *</t>
  </si>
  <si>
    <t>* in "einfachem" Gelände und Leitungslängen unter 30 km. 
  Bei längern Leitungen sind zusätzlich Blindleistungskompensationsanlagen notwendig.</t>
  </si>
  <si>
    <t>Einsparung Finanzen</t>
  </si>
  <si>
    <t>Vergleich Freileitung / Kabel 400kV</t>
  </si>
  <si>
    <t>Material</t>
  </si>
  <si>
    <t>Elektr. Widerstand Ω</t>
  </si>
  <si>
    <r>
      <t>Freileitung
Aldrey 2x600mm</t>
    </r>
    <r>
      <rPr>
        <b/>
        <vertAlign val="superscript"/>
        <sz val="10"/>
        <rFont val="Arial"/>
        <family val="2"/>
      </rPr>
      <t>2</t>
    </r>
  </si>
  <si>
    <r>
      <t>VPE-Kabel Kupfer 2500mm</t>
    </r>
    <r>
      <rPr>
        <b/>
        <vertAlign val="superscript"/>
        <sz val="10"/>
        <rFont val="Arial"/>
        <family val="2"/>
      </rPr>
      <t>2</t>
    </r>
  </si>
  <si>
    <r>
      <t>Freileitung Aldrey
2X600 mm</t>
    </r>
    <r>
      <rPr>
        <b/>
        <vertAlign val="superscript"/>
        <sz val="10"/>
        <rFont val="Arial"/>
        <family val="2"/>
      </rPr>
      <t>2</t>
    </r>
  </si>
  <si>
    <r>
      <t>VPE-Kabel Kupfer
2500 mm</t>
    </r>
    <r>
      <rPr>
        <b/>
        <vertAlign val="superscript"/>
        <sz val="10"/>
        <rFont val="Arial"/>
        <family val="2"/>
      </rPr>
      <t>2</t>
    </r>
  </si>
  <si>
    <t>Elektr. Widerstand (milliohm)</t>
  </si>
  <si>
    <t>29.59 Milliohm/km</t>
  </si>
  <si>
    <t>8.41 Milliohm/km</t>
  </si>
  <si>
    <t>Elektr. Widerstand (Milliohm)</t>
  </si>
  <si>
    <t>Gesamtkosten Lebenszeit</t>
  </si>
  <si>
    <t>Grundstückwerte und Landschaftsbild bleiben erhalten</t>
  </si>
  <si>
    <t>Auswirkungen der Verkabelung:</t>
  </si>
  <si>
    <t>Energieverlust/ Jahr</t>
  </si>
  <si>
    <t>Comparaison ligne aérienne / câble</t>
  </si>
  <si>
    <t>Materiel</t>
  </si>
  <si>
    <r>
      <t xml:space="preserve"> Aldrey
2X600 mm</t>
    </r>
    <r>
      <rPr>
        <b/>
        <vertAlign val="superscript"/>
        <sz val="10"/>
        <rFont val="Arial"/>
        <family val="2"/>
      </rPr>
      <t>2</t>
    </r>
  </si>
  <si>
    <r>
      <t>Câble cuivre VPE
2500 mm</t>
    </r>
    <r>
      <rPr>
        <b/>
        <vertAlign val="superscript"/>
        <sz val="10"/>
        <rFont val="Arial"/>
        <family val="2"/>
      </rPr>
      <t>2</t>
    </r>
  </si>
  <si>
    <t>Résistance électrique en Ω</t>
  </si>
  <si>
    <t>Distance</t>
  </si>
  <si>
    <t>Intensité</t>
  </si>
  <si>
    <t>Pertes en énergie / an</t>
  </si>
  <si>
    <t>Coût de construction par km</t>
  </si>
  <si>
    <t>Durée d'amortissement</t>
  </si>
  <si>
    <t>40 ans</t>
  </si>
  <si>
    <t>Effets du câblage:</t>
  </si>
  <si>
    <t>Economie de courant</t>
  </si>
  <si>
    <t>Economie financière</t>
  </si>
  <si>
    <t>Economie  CO2</t>
  </si>
  <si>
    <t>La valeur des terrains et le paysage sont préservés</t>
  </si>
  <si>
    <t>Prix / kWh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</si>
</sst>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\ &quot;mΩ/km&quot;"/>
    <numFmt numFmtId="171" formatCode="0\ &quot;km&quot;"/>
    <numFmt numFmtId="172" formatCode="General\ &quot;A&quot;"/>
    <numFmt numFmtId="173" formatCode="General\ &quot;W/m&quot;"/>
    <numFmt numFmtId="174" formatCode="0\ &quot;kW&quot;"/>
    <numFmt numFmtId="175" formatCode="\ 0.00\ &quot;W/m (220kV)&quot;"/>
    <numFmt numFmtId="176" formatCode="0.00\ &quot;W/m (380kV)&quot;\ "/>
    <numFmt numFmtId="177" formatCode="0.00\ &quot;W/m&quot;"/>
    <numFmt numFmtId="178" formatCode="0\ &quot;kWh&quot;"/>
    <numFmt numFmtId="179" formatCode="General\ &quot;Jahre&quot;"/>
    <numFmt numFmtId="180" formatCode="#,##0.00\ &quot;SFr.&quot;"/>
    <numFmt numFmtId="181" formatCode="General\ &quot;Ampere&quot;"/>
    <numFmt numFmtId="182" formatCode="#,##0\ &quot;SFr.&quot;"/>
    <numFmt numFmtId="183" formatCode="General\ &quot;km&quot;"/>
    <numFmt numFmtId="184" formatCode="0.0%"/>
    <numFmt numFmtId="185" formatCode="_ * #,##0_ ;_ * \-#,##0_ ;_ * &quot;-&quot;??_ ;_ @_ "/>
    <numFmt numFmtId="186" formatCode="0.000\ &quot;kg&quot;"/>
    <numFmt numFmtId="187" formatCode="0\ &quot;kg&quot;"/>
    <numFmt numFmtId="188" formatCode="0\ &quot;Haushalte à 3000 kWh&quot;"/>
    <numFmt numFmtId="189" formatCode="#,##0\ &quot;kWh =&quot;"/>
    <numFmt numFmtId="190" formatCode="#,##0\ &quot;t CO2/ Jahr&quot;"/>
    <numFmt numFmtId="191" formatCode="#,##0.000\ &quot; Mio SFr.&quot;"/>
    <numFmt numFmtId="192" formatCode="0\ &quot;t CO2/ Jahr&quot;"/>
    <numFmt numFmtId="193" formatCode="&quot;=&quot;\ 0\ &quot;Haushalte à 3000 kWh&quot;"/>
    <numFmt numFmtId="194" formatCode="&quot;=&quot;\ 0\ &quot;Haushalte&quot;"/>
    <numFmt numFmtId="195" formatCode="#,##0\ &quot;kWh&quot;"/>
    <numFmt numFmtId="196" formatCode="0.0000\ &quot;kg&quot;"/>
    <numFmt numFmtId="197" formatCode="0\ &quot;Haushalte à 5000 kWh&quot;"/>
    <numFmt numFmtId="198" formatCode="&quot;=&quot;\ 0\ &quot;ménages&quot;"/>
    <numFmt numFmtId="199" formatCode="0\ &quot;t CO2/ ans&quot;"/>
    <numFmt numFmtId="200" formatCode="General\ &quot;Ampères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8"/>
      <name val="Arial Narrow"/>
      <family val="0"/>
    </font>
    <font>
      <b/>
      <sz val="14"/>
      <color indexed="3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/>
      <top style="medium">
        <color indexed="10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70" fontId="0" fillId="0" borderId="17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83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71" fontId="0" fillId="0" borderId="17" xfId="0" applyNumberFormat="1" applyFont="1" applyBorder="1" applyAlignment="1">
      <alignment horizontal="center" vertical="center"/>
    </xf>
    <xf numFmtId="181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7" xfId="0" applyNumberFormat="1" applyFont="1" applyBorder="1" applyAlignment="1">
      <alignment horizontal="center" vertical="center"/>
    </xf>
    <xf numFmtId="175" fontId="0" fillId="0" borderId="13" xfId="0" applyNumberFormat="1" applyFont="1" applyBorder="1" applyAlignment="1">
      <alignment horizontal="center" vertical="center" wrapText="1"/>
    </xf>
    <xf numFmtId="175" fontId="0" fillId="0" borderId="17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left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4" fontId="0" fillId="0" borderId="13" xfId="0" applyNumberFormat="1" applyFont="1" applyBorder="1" applyAlignment="1">
      <alignment horizontal="center" vertical="center" wrapText="1"/>
    </xf>
    <xf numFmtId="174" fontId="0" fillId="0" borderId="17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center" vertical="center" wrapText="1"/>
    </xf>
    <xf numFmtId="179" fontId="5" fillId="33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17" xfId="0" applyNumberFormat="1" applyFont="1" applyBorder="1" applyAlignment="1">
      <alignment horizontal="center" vertical="center"/>
    </xf>
    <xf numFmtId="180" fontId="5" fillId="33" borderId="13" xfId="0" applyNumberFormat="1" applyFont="1" applyFill="1" applyBorder="1" applyAlignment="1" applyProtection="1">
      <alignment horizontal="center" vertical="center"/>
      <protection locked="0"/>
    </xf>
    <xf numFmtId="182" fontId="0" fillId="0" borderId="13" xfId="0" applyNumberFormat="1" applyFont="1" applyBorder="1" applyAlignment="1">
      <alignment horizontal="center" vertical="center"/>
    </xf>
    <xf numFmtId="182" fontId="0" fillId="0" borderId="17" xfId="0" applyNumberFormat="1" applyFont="1" applyBorder="1" applyAlignment="1">
      <alignment horizontal="center" vertical="center"/>
    </xf>
    <xf numFmtId="182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182" fontId="0" fillId="0" borderId="19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left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7" xfId="0" applyNumberFormat="1" applyFont="1" applyBorder="1" applyAlignment="1">
      <alignment horizontal="center" vertical="center"/>
    </xf>
    <xf numFmtId="186" fontId="0" fillId="0" borderId="19" xfId="0" applyNumberFormat="1" applyFont="1" applyBorder="1" applyAlignment="1">
      <alignment horizontal="center" vertical="center"/>
    </xf>
    <xf numFmtId="186" fontId="5" fillId="0" borderId="2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182" fontId="0" fillId="0" borderId="24" xfId="0" applyNumberFormat="1" applyFont="1" applyBorder="1" applyAlignment="1">
      <alignment horizontal="left" vertical="center"/>
    </xf>
    <xf numFmtId="189" fontId="5" fillId="0" borderId="24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79" fontId="5" fillId="0" borderId="13" xfId="0" applyNumberFormat="1" applyFont="1" applyFill="1" applyBorder="1" applyAlignment="1" applyProtection="1">
      <alignment horizontal="center" vertical="center"/>
      <protection locked="0"/>
    </xf>
    <xf numFmtId="18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170" fontId="8" fillId="0" borderId="13" xfId="0" applyNumberFormat="1" applyFont="1" applyBorder="1" applyAlignment="1" applyProtection="1">
      <alignment horizontal="center" vertical="center"/>
      <protection/>
    </xf>
    <xf numFmtId="170" fontId="8" fillId="0" borderId="17" xfId="0" applyNumberFormat="1" applyFont="1" applyBorder="1" applyAlignment="1" applyProtection="1">
      <alignment horizontal="center" vertical="center"/>
      <protection/>
    </xf>
    <xf numFmtId="181" fontId="8" fillId="0" borderId="13" xfId="0" applyNumberFormat="1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183" fontId="7" fillId="0" borderId="13" xfId="0" applyNumberFormat="1" applyFont="1" applyFill="1" applyBorder="1" applyAlignment="1" applyProtection="1">
      <alignment horizontal="center" vertical="center" wrapText="1"/>
      <protection/>
    </xf>
    <xf numFmtId="171" fontId="8" fillId="0" borderId="17" xfId="0" applyNumberFormat="1" applyFont="1" applyBorder="1" applyAlignment="1" applyProtection="1">
      <alignment horizontal="center" vertical="center"/>
      <protection/>
    </xf>
    <xf numFmtId="172" fontId="8" fillId="0" borderId="17" xfId="0" applyNumberFormat="1" applyFont="1" applyBorder="1" applyAlignment="1" applyProtection="1">
      <alignment horizontal="center" vertical="center"/>
      <protection/>
    </xf>
    <xf numFmtId="175" fontId="8" fillId="0" borderId="13" xfId="0" applyNumberFormat="1" applyFont="1" applyBorder="1" applyAlignment="1" applyProtection="1">
      <alignment horizontal="center" vertical="center" wrapText="1"/>
      <protection/>
    </xf>
    <xf numFmtId="175" fontId="8" fillId="0" borderId="17" xfId="0" applyNumberFormat="1" applyFont="1" applyBorder="1" applyAlignment="1" applyProtection="1">
      <alignment horizontal="center" vertical="center" wrapText="1"/>
      <protection/>
    </xf>
    <xf numFmtId="176" fontId="8" fillId="0" borderId="13" xfId="0" applyNumberFormat="1" applyFont="1" applyBorder="1" applyAlignment="1" applyProtection="1">
      <alignment horizontal="center" vertical="center" wrapText="1"/>
      <protection/>
    </xf>
    <xf numFmtId="176" fontId="8" fillId="0" borderId="17" xfId="0" applyNumberFormat="1" applyFont="1" applyBorder="1" applyAlignment="1" applyProtection="1">
      <alignment horizontal="center" vertical="center" wrapText="1"/>
      <protection/>
    </xf>
    <xf numFmtId="173" fontId="8" fillId="0" borderId="16" xfId="0" applyNumberFormat="1" applyFont="1" applyBorder="1" applyAlignment="1" applyProtection="1">
      <alignment horizontal="left" vertical="center" wrapText="1"/>
      <protection/>
    </xf>
    <xf numFmtId="177" fontId="8" fillId="0" borderId="13" xfId="0" applyNumberFormat="1" applyFont="1" applyBorder="1" applyAlignment="1" applyProtection="1">
      <alignment horizontal="center" vertical="center"/>
      <protection/>
    </xf>
    <xf numFmtId="177" fontId="8" fillId="0" borderId="17" xfId="0" applyNumberFormat="1" applyFont="1" applyBorder="1" applyAlignment="1" applyProtection="1">
      <alignment horizontal="center" vertical="center"/>
      <protection/>
    </xf>
    <xf numFmtId="174" fontId="8" fillId="0" borderId="13" xfId="0" applyNumberFormat="1" applyFont="1" applyBorder="1" applyAlignment="1" applyProtection="1">
      <alignment horizontal="center" vertical="center" wrapText="1"/>
      <protection/>
    </xf>
    <xf numFmtId="174" fontId="8" fillId="0" borderId="17" xfId="0" applyNumberFormat="1" applyFont="1" applyBorder="1" applyAlignment="1" applyProtection="1">
      <alignment horizontal="center" vertical="center" wrapText="1"/>
      <protection/>
    </xf>
    <xf numFmtId="178" fontId="8" fillId="0" borderId="13" xfId="0" applyNumberFormat="1" applyFont="1" applyBorder="1" applyAlignment="1" applyProtection="1">
      <alignment horizontal="center" vertical="center" wrapText="1"/>
      <protection/>
    </xf>
    <xf numFmtId="178" fontId="8" fillId="0" borderId="17" xfId="0" applyNumberFormat="1" applyFont="1" applyBorder="1" applyAlignment="1" applyProtection="1">
      <alignment horizontal="center" vertical="center" wrapText="1"/>
      <protection/>
    </xf>
    <xf numFmtId="179" fontId="8" fillId="0" borderId="17" xfId="0" applyNumberFormat="1" applyFont="1" applyBorder="1" applyAlignment="1" applyProtection="1">
      <alignment horizontal="center" vertical="center"/>
      <protection/>
    </xf>
    <xf numFmtId="182" fontId="8" fillId="0" borderId="13" xfId="0" applyNumberFormat="1" applyFont="1" applyBorder="1" applyAlignment="1" applyProtection="1">
      <alignment horizontal="center" vertical="center"/>
      <protection/>
    </xf>
    <xf numFmtId="182" fontId="8" fillId="0" borderId="17" xfId="0" applyNumberFormat="1" applyFont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182" fontId="8" fillId="0" borderId="19" xfId="0" applyNumberFormat="1" applyFont="1" applyBorder="1" applyAlignment="1" applyProtection="1">
      <alignment horizontal="center" vertical="center"/>
      <protection/>
    </xf>
    <xf numFmtId="182" fontId="8" fillId="0" borderId="2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84" fontId="8" fillId="0" borderId="13" xfId="0" applyNumberFormat="1" applyFont="1" applyBorder="1" applyAlignment="1" applyProtection="1">
      <alignment horizontal="center" vertical="center"/>
      <protection/>
    </xf>
    <xf numFmtId="187" fontId="8" fillId="0" borderId="13" xfId="0" applyNumberFormat="1" applyFont="1" applyBorder="1" applyAlignment="1" applyProtection="1">
      <alignment horizontal="center" vertical="center"/>
      <protection/>
    </xf>
    <xf numFmtId="187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 quotePrefix="1">
      <alignment horizontal="left" vertical="center"/>
      <protection/>
    </xf>
    <xf numFmtId="186" fontId="8" fillId="0" borderId="13" xfId="0" applyNumberFormat="1" applyFont="1" applyBorder="1" applyAlignment="1" applyProtection="1">
      <alignment horizontal="center" vertical="center"/>
      <protection/>
    </xf>
    <xf numFmtId="186" fontId="8" fillId="0" borderId="17" xfId="0" applyNumberFormat="1" applyFont="1" applyBorder="1" applyAlignment="1" applyProtection="1">
      <alignment horizontal="center" vertical="center"/>
      <protection/>
    </xf>
    <xf numFmtId="186" fontId="8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 wrapText="1"/>
      <protection/>
    </xf>
    <xf numFmtId="182" fontId="8" fillId="0" borderId="24" xfId="0" applyNumberFormat="1" applyFont="1" applyBorder="1" applyAlignment="1" applyProtection="1">
      <alignment horizontal="left" vertical="center"/>
      <protection/>
    </xf>
    <xf numFmtId="189" fontId="7" fillId="0" borderId="24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185" fontId="9" fillId="0" borderId="0" xfId="0" applyNumberFormat="1" applyFont="1" applyBorder="1" applyAlignment="1" applyProtection="1">
      <alignment horizontal="right"/>
      <protection/>
    </xf>
    <xf numFmtId="181" fontId="7" fillId="0" borderId="13" xfId="0" applyNumberFormat="1" applyFont="1" applyBorder="1" applyAlignment="1" applyProtection="1">
      <alignment horizontal="center" vertical="center"/>
      <protection/>
    </xf>
    <xf numFmtId="179" fontId="7" fillId="0" borderId="13" xfId="0" applyNumberFormat="1" applyFont="1" applyBorder="1" applyAlignment="1" applyProtection="1">
      <alignment horizontal="center" vertical="center"/>
      <protection/>
    </xf>
    <xf numFmtId="180" fontId="7" fillId="0" borderId="13" xfId="0" applyNumberFormat="1" applyFont="1" applyBorder="1" applyAlignment="1" applyProtection="1">
      <alignment horizontal="center" vertical="center"/>
      <protection/>
    </xf>
    <xf numFmtId="179" fontId="8" fillId="0" borderId="13" xfId="0" applyNumberFormat="1" applyFont="1" applyFill="1" applyBorder="1" applyAlignment="1" applyProtection="1">
      <alignment horizontal="center" vertical="center"/>
      <protection/>
    </xf>
    <xf numFmtId="180" fontId="8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3" xfId="0" applyNumberFormat="1" applyFont="1" applyBorder="1" applyAlignment="1">
      <alignment horizontal="center" vertical="center"/>
    </xf>
    <xf numFmtId="196" fontId="7" fillId="0" borderId="20" xfId="0" applyNumberFormat="1" applyFont="1" applyBorder="1" applyAlignment="1" applyProtection="1">
      <alignment horizontal="center" vertical="center"/>
      <protection/>
    </xf>
    <xf numFmtId="0" fontId="5" fillId="25" borderId="25" xfId="0" applyFont="1" applyFill="1" applyBorder="1" applyAlignment="1" applyProtection="1">
      <alignment vertical="center" wrapText="1"/>
      <protection/>
    </xf>
    <xf numFmtId="0" fontId="5" fillId="34" borderId="26" xfId="0" applyFont="1" applyFill="1" applyBorder="1" applyAlignment="1" applyProtection="1">
      <alignment vertical="center" wrapText="1"/>
      <protection/>
    </xf>
    <xf numFmtId="195" fontId="5" fillId="35" borderId="27" xfId="0" applyNumberFormat="1" applyFont="1" applyFill="1" applyBorder="1" applyAlignment="1" applyProtection="1">
      <alignment horizontal="center" vertical="center"/>
      <protection/>
    </xf>
    <xf numFmtId="195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13" borderId="13" xfId="0" applyNumberFormat="1" applyFont="1" applyFill="1" applyBorder="1" applyAlignment="1" applyProtection="1">
      <alignment horizontal="center" vertical="center"/>
      <protection locked="0"/>
    </xf>
    <xf numFmtId="182" fontId="5" fillId="13" borderId="13" xfId="0" applyNumberFormat="1" applyFont="1" applyFill="1" applyBorder="1" applyAlignment="1" applyProtection="1">
      <alignment horizontal="center" vertical="center"/>
      <protection locked="0"/>
    </xf>
    <xf numFmtId="183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81" fontId="5" fillId="36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83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1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179" fontId="5" fillId="13" borderId="19" xfId="0" applyNumberFormat="1" applyFont="1" applyFill="1" applyBorder="1" applyAlignment="1" applyProtection="1">
      <alignment horizontal="center" vertical="center"/>
      <protection locked="0"/>
    </xf>
    <xf numFmtId="17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vertical="center" wrapText="1"/>
      <protection/>
    </xf>
    <xf numFmtId="194" fontId="5" fillId="35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98" fontId="5" fillId="35" borderId="28" xfId="0" applyNumberFormat="1" applyFont="1" applyFill="1" applyBorder="1" applyAlignment="1" applyProtection="1">
      <alignment horizontal="center" vertical="center"/>
      <protection/>
    </xf>
    <xf numFmtId="200" fontId="5" fillId="36" borderId="13" xfId="0" applyNumberFormat="1" applyFont="1" applyFill="1" applyBorder="1" applyAlignment="1" applyProtection="1">
      <alignment horizontal="center" vertical="center"/>
      <protection locked="0"/>
    </xf>
    <xf numFmtId="200" fontId="5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91" fontId="5" fillId="25" borderId="27" xfId="0" applyNumberFormat="1" applyFont="1" applyFill="1" applyBorder="1" applyAlignment="1" applyProtection="1">
      <alignment horizontal="center" vertical="center"/>
      <protection/>
    </xf>
    <xf numFmtId="191" fontId="5" fillId="25" borderId="28" xfId="0" applyNumberFormat="1" applyFont="1" applyFill="1" applyBorder="1" applyAlignment="1" applyProtection="1">
      <alignment horizontal="center" vertical="center"/>
      <protection/>
    </xf>
    <xf numFmtId="199" fontId="5" fillId="34" borderId="29" xfId="0" applyNumberFormat="1" applyFont="1" applyFill="1" applyBorder="1" applyAlignment="1" applyProtection="1">
      <alignment horizontal="center" vertical="center"/>
      <protection/>
    </xf>
    <xf numFmtId="199" fontId="5" fillId="34" borderId="20" xfId="0" applyNumberFormat="1" applyFont="1" applyFill="1" applyBorder="1" applyAlignment="1" applyProtection="1">
      <alignment horizontal="center" vertical="center"/>
      <protection/>
    </xf>
    <xf numFmtId="0" fontId="5" fillId="37" borderId="30" xfId="0" applyFont="1" applyFill="1" applyBorder="1" applyAlignment="1" applyProtection="1">
      <alignment horizontal="left" vertical="center"/>
      <protection/>
    </xf>
    <xf numFmtId="0" fontId="5" fillId="37" borderId="31" xfId="0" applyFont="1" applyFill="1" applyBorder="1" applyAlignment="1" applyProtection="1">
      <alignment horizontal="left" vertical="center"/>
      <protection/>
    </xf>
    <xf numFmtId="0" fontId="5" fillId="37" borderId="32" xfId="0" applyFont="1" applyFill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197" fontId="7" fillId="0" borderId="24" xfId="0" applyNumberFormat="1" applyFont="1" applyFill="1" applyBorder="1" applyAlignment="1" applyProtection="1">
      <alignment horizontal="center" vertical="center"/>
      <protection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191" fontId="7" fillId="0" borderId="34" xfId="0" applyNumberFormat="1" applyFont="1" applyFill="1" applyBorder="1" applyAlignment="1" applyProtection="1">
      <alignment horizontal="center" vertical="center"/>
      <protection/>
    </xf>
    <xf numFmtId="191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24" xfId="0" applyNumberFormat="1" applyFont="1" applyFill="1" applyBorder="1" applyAlignment="1" applyProtection="1">
      <alignment horizontal="center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wrapText="1"/>
      <protection/>
    </xf>
    <xf numFmtId="192" fontId="5" fillId="34" borderId="29" xfId="0" applyNumberFormat="1" applyFont="1" applyFill="1" applyBorder="1" applyAlignment="1" applyProtection="1">
      <alignment horizontal="center" vertical="center"/>
      <protection/>
    </xf>
    <xf numFmtId="192" fontId="5" fillId="34" borderId="20" xfId="0" applyNumberFormat="1" applyFont="1" applyFill="1" applyBorder="1" applyAlignment="1" applyProtection="1">
      <alignment horizontal="center" vertical="center"/>
      <protection/>
    </xf>
    <xf numFmtId="190" fontId="5" fillId="38" borderId="24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197" fontId="5" fillId="38" borderId="24" xfId="0" applyNumberFormat="1" applyFont="1" applyFill="1" applyBorder="1" applyAlignment="1">
      <alignment horizontal="right" vertical="center"/>
    </xf>
    <xf numFmtId="197" fontId="0" fillId="38" borderId="33" xfId="0" applyNumberFormat="1" applyFont="1" applyFill="1" applyBorder="1" applyAlignment="1">
      <alignment vertical="center"/>
    </xf>
    <xf numFmtId="191" fontId="5" fillId="38" borderId="34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1066800</xdr:colOff>
      <xdr:row>12</xdr:row>
      <xdr:rowOff>200025</xdr:rowOff>
    </xdr:from>
    <xdr:ext cx="981075" cy="200025"/>
    <xdr:sp>
      <xdr:nvSpPr>
        <xdr:cNvPr id="1" name="Textfeld 1"/>
        <xdr:cNvSpPr txBox="1">
          <a:spLocks noChangeArrowheads="1"/>
        </xdr:cNvSpPr>
      </xdr:nvSpPr>
      <xdr:spPr>
        <a:xfrm>
          <a:off x="1066800" y="2943225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(0.4kg/kWh)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1066800</xdr:colOff>
      <xdr:row>12</xdr:row>
      <xdr:rowOff>200025</xdr:rowOff>
    </xdr:from>
    <xdr:ext cx="981075" cy="257175"/>
    <xdr:sp>
      <xdr:nvSpPr>
        <xdr:cNvPr id="1" name="Textfeld 1"/>
        <xdr:cNvSpPr txBox="1">
          <a:spLocks noChangeArrowheads="1"/>
        </xdr:cNvSpPr>
      </xdr:nvSpPr>
      <xdr:spPr>
        <a:xfrm>
          <a:off x="1066800" y="2943225"/>
          <a:ext cx="981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(0.4kg/kWh)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="139" zoomScaleNormal="139" zoomScalePageLayoutView="0" workbookViewId="0" topLeftCell="A1">
      <selection activeCell="B20" sqref="B20"/>
    </sheetView>
  </sheetViews>
  <sheetFormatPr defaultColWidth="11.421875" defaultRowHeight="12.75"/>
  <cols>
    <col min="1" max="1" width="21.8515625" style="71" customWidth="1"/>
    <col min="2" max="3" width="21.8515625" style="72" customWidth="1"/>
    <col min="4" max="4" width="10.7109375" style="68" customWidth="1"/>
    <col min="5" max="5" width="3.57421875" style="68" customWidth="1"/>
    <col min="6" max="9" width="26.00390625" style="68" customWidth="1"/>
    <col min="10" max="16384" width="11.421875" style="68" customWidth="1"/>
  </cols>
  <sheetData>
    <row r="1" spans="1:3" ht="22.5" customHeight="1">
      <c r="A1" s="172" t="s">
        <v>49</v>
      </c>
      <c r="B1" s="173"/>
      <c r="C1" s="174"/>
    </row>
    <row r="2" spans="1:4" ht="25.5" customHeight="1">
      <c r="A2" s="155" t="s">
        <v>50</v>
      </c>
      <c r="B2" s="69" t="s">
        <v>51</v>
      </c>
      <c r="C2" s="156" t="s">
        <v>52</v>
      </c>
      <c r="D2" s="168"/>
    </row>
    <row r="3" spans="1:3" ht="18" customHeight="1">
      <c r="A3" s="155" t="s">
        <v>53</v>
      </c>
      <c r="B3" s="69" t="s">
        <v>42</v>
      </c>
      <c r="C3" s="156" t="s">
        <v>43</v>
      </c>
    </row>
    <row r="4" spans="1:3" ht="18" customHeight="1">
      <c r="A4" s="157" t="s">
        <v>54</v>
      </c>
      <c r="B4" s="153">
        <v>3.5</v>
      </c>
      <c r="C4" s="158">
        <v>3</v>
      </c>
    </row>
    <row r="5" spans="1:3" ht="18" customHeight="1">
      <c r="A5" s="155" t="s">
        <v>55</v>
      </c>
      <c r="B5" s="170">
        <v>1000</v>
      </c>
      <c r="C5" s="171">
        <f>B5</f>
        <v>1000</v>
      </c>
    </row>
    <row r="6" spans="1:3" ht="18" customHeight="1">
      <c r="A6" s="155" t="s">
        <v>56</v>
      </c>
      <c r="B6" s="150">
        <f>B37</f>
        <v>5719316.399999999</v>
      </c>
      <c r="C6" s="160">
        <f>C37</f>
        <v>1688752.8000000003</v>
      </c>
    </row>
    <row r="7" spans="1:3" ht="18" customHeight="1">
      <c r="A7" s="155" t="s">
        <v>65</v>
      </c>
      <c r="B7" s="151">
        <v>0.1</v>
      </c>
      <c r="C7" s="161">
        <f>B7</f>
        <v>0.1</v>
      </c>
    </row>
    <row r="8" spans="1:3" ht="18" customHeight="1">
      <c r="A8" s="155" t="s">
        <v>57</v>
      </c>
      <c r="B8" s="152">
        <v>1000000</v>
      </c>
      <c r="C8" s="162">
        <v>5000000</v>
      </c>
    </row>
    <row r="9" spans="1:3" ht="18" customHeight="1" thickBot="1">
      <c r="A9" s="163" t="s">
        <v>58</v>
      </c>
      <c r="B9" s="164" t="s">
        <v>59</v>
      </c>
      <c r="C9" s="165" t="str">
        <f>B9</f>
        <v>40 ans</v>
      </c>
    </row>
    <row r="10" spans="1:3" ht="6" customHeight="1" thickBot="1">
      <c r="A10" s="68"/>
      <c r="B10" s="68"/>
      <c r="C10" s="68"/>
    </row>
    <row r="11" spans="1:3" ht="18" customHeight="1">
      <c r="A11" s="172" t="s">
        <v>60</v>
      </c>
      <c r="B11" s="173"/>
      <c r="C11" s="174"/>
    </row>
    <row r="12" spans="1:3" ht="18" customHeight="1">
      <c r="A12" s="166" t="s">
        <v>61</v>
      </c>
      <c r="B12" s="149">
        <f>B54</f>
        <v>4030563.599999999</v>
      </c>
      <c r="C12" s="169">
        <f>C54</f>
        <v>806.1127199999999</v>
      </c>
    </row>
    <row r="13" spans="1:4" ht="18" customHeight="1">
      <c r="A13" s="147" t="s">
        <v>62</v>
      </c>
      <c r="B13" s="175">
        <v>13.852385599999998</v>
      </c>
      <c r="C13" s="176"/>
      <c r="D13" s="70"/>
    </row>
    <row r="14" spans="1:3" ht="18" customHeight="1" thickBot="1">
      <c r="A14" s="148" t="s">
        <v>63</v>
      </c>
      <c r="B14" s="177">
        <f>C58</f>
        <v>1630.5645043799998</v>
      </c>
      <c r="C14" s="178"/>
    </row>
    <row r="15" spans="1:3" ht="18" customHeight="1" thickBot="1">
      <c r="A15" s="179" t="s">
        <v>64</v>
      </c>
      <c r="B15" s="180"/>
      <c r="C15" s="181"/>
    </row>
    <row r="23" spans="1:4" s="76" customFormat="1" ht="11.25" hidden="1">
      <c r="A23" s="73" t="s">
        <v>31</v>
      </c>
      <c r="B23" s="74"/>
      <c r="C23" s="74"/>
      <c r="D23" s="75"/>
    </row>
    <row r="24" spans="1:4" s="76" customFormat="1" ht="11.25" hidden="1">
      <c r="A24" s="77" t="s">
        <v>0</v>
      </c>
      <c r="B24" s="78"/>
      <c r="C24" s="78"/>
      <c r="D24" s="79"/>
    </row>
    <row r="25" spans="1:4" s="76" customFormat="1" ht="11.25" hidden="1">
      <c r="A25" s="80"/>
      <c r="B25" s="81"/>
      <c r="C25" s="81"/>
      <c r="D25" s="79"/>
    </row>
    <row r="26" spans="1:4" s="76" customFormat="1" ht="11.25" hidden="1">
      <c r="A26" s="82"/>
      <c r="B26" s="83" t="s">
        <v>2</v>
      </c>
      <c r="C26" s="83" t="s">
        <v>1</v>
      </c>
      <c r="D26" s="84" t="s">
        <v>3</v>
      </c>
    </row>
    <row r="27" spans="1:4" s="76" customFormat="1" ht="11.25" hidden="1">
      <c r="A27" s="85" t="s">
        <v>41</v>
      </c>
      <c r="B27" s="86">
        <v>29.59</v>
      </c>
      <c r="C27" s="86">
        <v>8.41</v>
      </c>
      <c r="D27" s="87"/>
    </row>
    <row r="28" spans="1:4" s="76" customFormat="1" ht="11.25" hidden="1">
      <c r="A28" s="82" t="s">
        <v>4</v>
      </c>
      <c r="B28" s="88" t="s">
        <v>6</v>
      </c>
      <c r="C28" s="88" t="s">
        <v>5</v>
      </c>
      <c r="D28" s="89"/>
    </row>
    <row r="29" spans="1:4" s="76" customFormat="1" ht="11.25" hidden="1">
      <c r="A29" s="90" t="s">
        <v>7</v>
      </c>
      <c r="B29" s="91">
        <f>B4</f>
        <v>3.5</v>
      </c>
      <c r="C29" s="91">
        <f>C4</f>
        <v>3</v>
      </c>
      <c r="D29" s="92"/>
    </row>
    <row r="30" spans="1:4" s="76" customFormat="1" ht="11.25" hidden="1">
      <c r="A30" s="82" t="s">
        <v>28</v>
      </c>
      <c r="B30" s="139">
        <f>B5</f>
        <v>1000</v>
      </c>
      <c r="C30" s="88">
        <f>B30</f>
        <v>1000</v>
      </c>
      <c r="D30" s="93"/>
    </row>
    <row r="31" spans="1:4" s="76" customFormat="1" ht="11.25" hidden="1">
      <c r="A31" s="182" t="s">
        <v>8</v>
      </c>
      <c r="B31" s="94">
        <f>3*B30*B30*B27/1000000</f>
        <v>88.77</v>
      </c>
      <c r="C31" s="94">
        <f>3*C30*C30*C27/1000000</f>
        <v>25.23</v>
      </c>
      <c r="D31" s="95"/>
    </row>
    <row r="32" spans="1:4" s="76" customFormat="1" ht="11.25" hidden="1">
      <c r="A32" s="182"/>
      <c r="B32" s="96">
        <f>B31</f>
        <v>88.77</v>
      </c>
      <c r="C32" s="96">
        <f>C31</f>
        <v>25.23</v>
      </c>
      <c r="D32" s="97"/>
    </row>
    <row r="33" spans="1:4" s="76" customFormat="1" ht="11.25" hidden="1">
      <c r="A33" s="182" t="s">
        <v>9</v>
      </c>
      <c r="B33" s="94">
        <v>3</v>
      </c>
      <c r="C33" s="94">
        <v>3.9</v>
      </c>
      <c r="D33" s="95"/>
    </row>
    <row r="34" spans="1:4" s="76" customFormat="1" ht="11.25" hidden="1">
      <c r="A34" s="182"/>
      <c r="B34" s="96">
        <v>6</v>
      </c>
      <c r="C34" s="96">
        <v>9.9</v>
      </c>
      <c r="D34" s="97"/>
    </row>
    <row r="35" spans="1:4" s="76" customFormat="1" ht="11.25" hidden="1">
      <c r="A35" s="98" t="s">
        <v>10</v>
      </c>
      <c r="B35" s="99">
        <f>SUM(B31:B34)</f>
        <v>186.54</v>
      </c>
      <c r="C35" s="99">
        <f>SUM(C31:C34)</f>
        <v>64.26</v>
      </c>
      <c r="D35" s="100"/>
    </row>
    <row r="36" spans="1:4" s="76" customFormat="1" ht="11.25" hidden="1">
      <c r="A36" s="90" t="s">
        <v>26</v>
      </c>
      <c r="B36" s="101">
        <f>B35*B29</f>
        <v>652.89</v>
      </c>
      <c r="C36" s="101">
        <f>C35*C29</f>
        <v>192.78000000000003</v>
      </c>
      <c r="D36" s="102"/>
    </row>
    <row r="37" spans="1:4" s="76" customFormat="1" ht="11.25" hidden="1">
      <c r="A37" s="90" t="s">
        <v>11</v>
      </c>
      <c r="B37" s="103">
        <f>B36*8760</f>
        <v>5719316.399999999</v>
      </c>
      <c r="C37" s="103">
        <f>C36*8760</f>
        <v>1688752.8000000003</v>
      </c>
      <c r="D37" s="104">
        <f>B37-C37</f>
        <v>4030563.599999999</v>
      </c>
    </row>
    <row r="38" spans="1:4" s="76" customFormat="1" ht="11.25" hidden="1">
      <c r="A38" s="82" t="s">
        <v>12</v>
      </c>
      <c r="B38" s="140" t="str">
        <f>B9</f>
        <v>40 ans</v>
      </c>
      <c r="C38" s="142" t="str">
        <f>B38</f>
        <v>40 ans</v>
      </c>
      <c r="D38" s="105"/>
    </row>
    <row r="39" spans="1:4" s="76" customFormat="1" ht="11.25" hidden="1">
      <c r="A39" s="82" t="s">
        <v>13</v>
      </c>
      <c r="B39" s="141">
        <f>B7</f>
        <v>0.1</v>
      </c>
      <c r="C39" s="143">
        <f>B39</f>
        <v>0.1</v>
      </c>
      <c r="D39" s="105"/>
    </row>
    <row r="40" spans="1:4" s="76" customFormat="1" ht="11.25" hidden="1">
      <c r="A40" s="85" t="s">
        <v>14</v>
      </c>
      <c r="B40" s="106" t="e">
        <f>B37*B39*B38</f>
        <v>#VALUE!</v>
      </c>
      <c r="C40" s="106" t="e">
        <f>C37*C39*C38</f>
        <v>#VALUE!</v>
      </c>
      <c r="D40" s="107"/>
    </row>
    <row r="41" spans="1:4" s="76" customFormat="1" ht="11.25" hidden="1">
      <c r="A41" s="85" t="s">
        <v>27</v>
      </c>
      <c r="B41" s="108">
        <f>B8</f>
        <v>1000000</v>
      </c>
      <c r="C41" s="108">
        <f>C8</f>
        <v>5000000</v>
      </c>
      <c r="D41" s="107"/>
    </row>
    <row r="42" spans="1:4" s="76" customFormat="1" ht="11.25" hidden="1">
      <c r="A42" s="85" t="s">
        <v>15</v>
      </c>
      <c r="B42" s="106">
        <v>0</v>
      </c>
      <c r="C42" s="106">
        <v>700000</v>
      </c>
      <c r="D42" s="107"/>
    </row>
    <row r="43" spans="1:4" s="76" customFormat="1" ht="11.25" hidden="1">
      <c r="A43" s="82" t="s">
        <v>16</v>
      </c>
      <c r="B43" s="106">
        <f>B29*B41</f>
        <v>3500000</v>
      </c>
      <c r="C43" s="106">
        <f>(C29*C41)+C42</f>
        <v>15700000</v>
      </c>
      <c r="D43" s="107"/>
    </row>
    <row r="44" spans="1:4" s="76" customFormat="1" ht="12" hidden="1" thickBot="1">
      <c r="A44" s="109" t="s">
        <v>17</v>
      </c>
      <c r="B44" s="110" t="e">
        <f>B43+B40</f>
        <v>#VALUE!</v>
      </c>
      <c r="C44" s="110" t="e">
        <f>C43+C40</f>
        <v>#VALUE!</v>
      </c>
      <c r="D44" s="111" t="e">
        <f>B44-C44</f>
        <v>#VALUE!</v>
      </c>
    </row>
    <row r="45" spans="1:5" s="76" customFormat="1" ht="11.25" hidden="1">
      <c r="A45" s="81"/>
      <c r="B45" s="112"/>
      <c r="C45" s="112"/>
      <c r="D45" s="112"/>
      <c r="E45" s="112"/>
    </row>
    <row r="46" spans="1:4" s="76" customFormat="1" ht="11.25" hidden="1">
      <c r="A46" s="113" t="s">
        <v>25</v>
      </c>
      <c r="B46" s="74"/>
      <c r="C46" s="114"/>
      <c r="D46" s="115"/>
    </row>
    <row r="47" spans="1:4" s="76" customFormat="1" ht="11.25" hidden="1">
      <c r="A47" s="116"/>
      <c r="B47" s="117" t="s">
        <v>18</v>
      </c>
      <c r="C47" s="117" t="s">
        <v>23</v>
      </c>
      <c r="D47" s="118" t="s">
        <v>23</v>
      </c>
    </row>
    <row r="48" spans="1:4" s="76" customFormat="1" ht="11.25" hidden="1">
      <c r="A48" s="82" t="s">
        <v>22</v>
      </c>
      <c r="B48" s="119">
        <v>0.158</v>
      </c>
      <c r="C48" s="120">
        <v>0</v>
      </c>
      <c r="D48" s="121">
        <f>B48*C48</f>
        <v>0</v>
      </c>
    </row>
    <row r="49" spans="1:4" s="76" customFormat="1" ht="11.25" hidden="1">
      <c r="A49" s="122" t="s">
        <v>19</v>
      </c>
      <c r="B49" s="119">
        <v>0.27</v>
      </c>
      <c r="C49" s="123">
        <v>0.115</v>
      </c>
      <c r="D49" s="124">
        <f>B49*C49</f>
        <v>0.031050000000000005</v>
      </c>
    </row>
    <row r="50" spans="1:4" s="76" customFormat="1" ht="11.25" hidden="1">
      <c r="A50" s="122" t="s">
        <v>20</v>
      </c>
      <c r="B50" s="119">
        <v>0.498</v>
      </c>
      <c r="C50" s="123">
        <v>0.75</v>
      </c>
      <c r="D50" s="124">
        <f>B50*C50</f>
        <v>0.3735</v>
      </c>
    </row>
    <row r="51" spans="1:4" s="76" customFormat="1" ht="11.25" hidden="1">
      <c r="A51" s="122" t="s">
        <v>21</v>
      </c>
      <c r="B51" s="119">
        <v>0.074</v>
      </c>
      <c r="C51" s="120">
        <v>0</v>
      </c>
      <c r="D51" s="121">
        <f>B51*C51</f>
        <v>0</v>
      </c>
    </row>
    <row r="52" spans="1:4" s="76" customFormat="1" ht="12" hidden="1" thickBot="1">
      <c r="A52" s="183" t="s">
        <v>24</v>
      </c>
      <c r="B52" s="184"/>
      <c r="C52" s="125"/>
      <c r="D52" s="146">
        <f>SUM(D48:D51)</f>
        <v>0.40455</v>
      </c>
    </row>
    <row r="53" spans="1:4" s="76" customFormat="1" ht="11.25" hidden="1">
      <c r="A53" s="135"/>
      <c r="B53" s="136"/>
      <c r="C53" s="112"/>
      <c r="D53" s="137"/>
    </row>
    <row r="54" spans="1:4" s="76" customFormat="1" ht="13.5" customHeight="1" hidden="1" thickBot="1">
      <c r="A54" s="126" t="s">
        <v>30</v>
      </c>
      <c r="B54" s="128">
        <f>D37</f>
        <v>4030563.599999999</v>
      </c>
      <c r="C54" s="185">
        <f>D37/5000</f>
        <v>806.1127199999999</v>
      </c>
      <c r="D54" s="186"/>
    </row>
    <row r="55" spans="1:5" s="76" customFormat="1" ht="11.25" hidden="1">
      <c r="A55" s="81"/>
      <c r="B55" s="112"/>
      <c r="C55" s="112"/>
      <c r="D55" s="112"/>
      <c r="E55" s="112"/>
    </row>
    <row r="56" spans="1:4" s="76" customFormat="1" ht="13.5" customHeight="1" hidden="1" thickBot="1">
      <c r="A56" s="126" t="s">
        <v>33</v>
      </c>
      <c r="B56" s="128"/>
      <c r="C56" s="187" t="e">
        <f>D44/1000000</f>
        <v>#VALUE!</v>
      </c>
      <c r="D56" s="188"/>
    </row>
    <row r="57" spans="1:4" s="76" customFormat="1" ht="12.75" hidden="1">
      <c r="A57" s="129"/>
      <c r="B57" s="138"/>
      <c r="C57" s="130"/>
      <c r="D57" s="129"/>
    </row>
    <row r="58" spans="1:4" s="76" customFormat="1" ht="13.5" customHeight="1" hidden="1" thickBot="1">
      <c r="A58" s="126" t="s">
        <v>29</v>
      </c>
      <c r="B58" s="127"/>
      <c r="C58" s="189">
        <f>D37*D52/1000</f>
        <v>1630.5645043799998</v>
      </c>
      <c r="D58" s="190"/>
    </row>
    <row r="59" spans="1:3" s="76" customFormat="1" ht="11.25" hidden="1">
      <c r="A59" s="81"/>
      <c r="B59" s="78"/>
      <c r="C59" s="78"/>
    </row>
    <row r="60" spans="1:4" s="76" customFormat="1" ht="11.25" hidden="1">
      <c r="A60" s="191" t="s">
        <v>32</v>
      </c>
      <c r="B60" s="192"/>
      <c r="C60" s="192"/>
      <c r="D60" s="192"/>
    </row>
    <row r="61" ht="12.75" hidden="1"/>
  </sheetData>
  <sheetProtection sheet="1"/>
  <protectedRanges>
    <protectedRange sqref="A1:C1" name="Plage1"/>
  </protectedRanges>
  <mergeCells count="12">
    <mergeCell ref="A33:A34"/>
    <mergeCell ref="A52:B52"/>
    <mergeCell ref="C54:D54"/>
    <mergeCell ref="C56:D56"/>
    <mergeCell ref="C58:D58"/>
    <mergeCell ref="A60:D60"/>
    <mergeCell ref="A1:C1"/>
    <mergeCell ref="A11:C11"/>
    <mergeCell ref="B13:C13"/>
    <mergeCell ref="B14:C14"/>
    <mergeCell ref="A15:C15"/>
    <mergeCell ref="A31:A32"/>
  </mergeCells>
  <conditionalFormatting sqref="B14">
    <cfRule type="cellIs" priority="4" dxfId="0" operator="lessThan" stopIfTrue="1">
      <formula>0</formula>
    </cfRule>
  </conditionalFormatting>
  <conditionalFormatting sqref="C12">
    <cfRule type="cellIs" priority="3" dxfId="0" operator="lessThan" stopIfTrue="1">
      <formula>0</formula>
    </cfRule>
  </conditionalFormatting>
  <conditionalFormatting sqref="B12">
    <cfRule type="cellIs" priority="2" dxfId="0" operator="lessThan" stopIfTrue="1">
      <formula>0</formula>
    </cfRule>
  </conditionalFormatting>
  <conditionalFormatting sqref="B13">
    <cfRule type="cellIs" priority="1" dxfId="3" operator="lessThan" stopIfTrue="1">
      <formula>0</formula>
    </cfRule>
  </conditionalFormatting>
  <printOptions/>
  <pageMargins left="0.984251968503937" right="0.2362204724409449" top="0.5905511811023623" bottom="0.5118110236220472" header="0.5118110236220472" footer="0.5118110236220472"/>
  <pageSetup fitToHeight="0" horizontalDpi="200" verticalDpi="200" orientation="landscape" paperSize="9" scale="1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139" zoomScaleNormal="139" zoomScalePageLayoutView="0" workbookViewId="0" topLeftCell="A1">
      <selection activeCell="E5" sqref="E5"/>
    </sheetView>
  </sheetViews>
  <sheetFormatPr defaultColWidth="11.421875" defaultRowHeight="12.75"/>
  <cols>
    <col min="1" max="1" width="23.00390625" style="71" customWidth="1"/>
    <col min="2" max="3" width="23.00390625" style="72" customWidth="1"/>
    <col min="4" max="4" width="10.7109375" style="68" customWidth="1"/>
    <col min="5" max="5" width="3.57421875" style="68" customWidth="1"/>
    <col min="6" max="9" width="26.00390625" style="68" customWidth="1"/>
    <col min="10" max="16384" width="11.421875" style="68" customWidth="1"/>
  </cols>
  <sheetData>
    <row r="1" spans="1:3" ht="22.5" customHeight="1">
      <c r="A1" s="172" t="s">
        <v>34</v>
      </c>
      <c r="B1" s="173"/>
      <c r="C1" s="174"/>
    </row>
    <row r="2" spans="1:3" ht="25.5" customHeight="1">
      <c r="A2" s="155" t="s">
        <v>35</v>
      </c>
      <c r="B2" s="69" t="s">
        <v>39</v>
      </c>
      <c r="C2" s="156" t="s">
        <v>40</v>
      </c>
    </row>
    <row r="3" spans="1:3" ht="18" customHeight="1">
      <c r="A3" s="155" t="s">
        <v>36</v>
      </c>
      <c r="B3" s="69" t="s">
        <v>42</v>
      </c>
      <c r="C3" s="156" t="s">
        <v>43</v>
      </c>
    </row>
    <row r="4" spans="1:3" ht="18" customHeight="1">
      <c r="A4" s="157" t="s">
        <v>7</v>
      </c>
      <c r="B4" s="153">
        <v>3.5</v>
      </c>
      <c r="C4" s="158">
        <v>3</v>
      </c>
    </row>
    <row r="5" spans="1:3" ht="18" customHeight="1">
      <c r="A5" s="155" t="s">
        <v>28</v>
      </c>
      <c r="B5" s="154">
        <v>1000</v>
      </c>
      <c r="C5" s="159">
        <f>B5</f>
        <v>1000</v>
      </c>
    </row>
    <row r="6" spans="1:3" ht="18" customHeight="1">
      <c r="A6" s="155" t="s">
        <v>48</v>
      </c>
      <c r="B6" s="150">
        <f>B37</f>
        <v>5719316.399999999</v>
      </c>
      <c r="C6" s="160">
        <f>C37</f>
        <v>1688752.8000000003</v>
      </c>
    </row>
    <row r="7" spans="1:3" ht="18" customHeight="1">
      <c r="A7" s="155" t="s">
        <v>13</v>
      </c>
      <c r="B7" s="151">
        <v>0.15</v>
      </c>
      <c r="C7" s="161">
        <f>B7</f>
        <v>0.15</v>
      </c>
    </row>
    <row r="8" spans="1:3" ht="18" customHeight="1">
      <c r="A8" s="155" t="s">
        <v>27</v>
      </c>
      <c r="B8" s="152">
        <v>1000000</v>
      </c>
      <c r="C8" s="162">
        <v>5000000</v>
      </c>
    </row>
    <row r="9" spans="1:3" ht="18" customHeight="1" thickBot="1">
      <c r="A9" s="163" t="s">
        <v>12</v>
      </c>
      <c r="B9" s="164">
        <v>40</v>
      </c>
      <c r="C9" s="165">
        <f>B9</f>
        <v>40</v>
      </c>
    </row>
    <row r="10" spans="1:3" ht="6" customHeight="1" thickBot="1">
      <c r="A10" s="68"/>
      <c r="B10" s="68"/>
      <c r="C10" s="68"/>
    </row>
    <row r="11" spans="1:3" ht="18" customHeight="1">
      <c r="A11" s="172" t="s">
        <v>47</v>
      </c>
      <c r="B11" s="173"/>
      <c r="C11" s="174"/>
    </row>
    <row r="12" spans="1:3" ht="18" customHeight="1">
      <c r="A12" s="166" t="s">
        <v>30</v>
      </c>
      <c r="B12" s="149">
        <f>B54</f>
        <v>4030563.599999999</v>
      </c>
      <c r="C12" s="167">
        <f>C54</f>
        <v>806.1127199999999</v>
      </c>
    </row>
    <row r="13" spans="1:4" ht="18" customHeight="1">
      <c r="A13" s="147" t="s">
        <v>33</v>
      </c>
      <c r="B13" s="175">
        <f>C56</f>
        <v>11.98338159999999</v>
      </c>
      <c r="C13" s="176"/>
      <c r="D13" s="70"/>
    </row>
    <row r="14" spans="1:3" ht="18" customHeight="1" thickBot="1">
      <c r="A14" s="148" t="s">
        <v>29</v>
      </c>
      <c r="B14" s="193">
        <f>C58</f>
        <v>1630.5645043799998</v>
      </c>
      <c r="C14" s="194"/>
    </row>
    <row r="15" spans="1:3" ht="18" customHeight="1" thickBot="1">
      <c r="A15" s="179" t="s">
        <v>46</v>
      </c>
      <c r="B15" s="180"/>
      <c r="C15" s="181"/>
    </row>
    <row r="23" spans="1:4" s="76" customFormat="1" ht="11.25" hidden="1">
      <c r="A23" s="73" t="s">
        <v>31</v>
      </c>
      <c r="B23" s="74"/>
      <c r="C23" s="74"/>
      <c r="D23" s="75"/>
    </row>
    <row r="24" spans="1:4" s="76" customFormat="1" ht="11.25" hidden="1">
      <c r="A24" s="77" t="s">
        <v>0</v>
      </c>
      <c r="B24" s="78"/>
      <c r="C24" s="78"/>
      <c r="D24" s="79"/>
    </row>
    <row r="25" spans="1:4" s="76" customFormat="1" ht="11.25" hidden="1">
      <c r="A25" s="80"/>
      <c r="B25" s="81"/>
      <c r="C25" s="81"/>
      <c r="D25" s="79"/>
    </row>
    <row r="26" spans="1:4" s="76" customFormat="1" ht="11.25" hidden="1">
      <c r="A26" s="82"/>
      <c r="B26" s="83" t="s">
        <v>2</v>
      </c>
      <c r="C26" s="83" t="s">
        <v>1</v>
      </c>
      <c r="D26" s="84" t="s">
        <v>3</v>
      </c>
    </row>
    <row r="27" spans="1:4" s="76" customFormat="1" ht="11.25" hidden="1">
      <c r="A27" s="85" t="s">
        <v>41</v>
      </c>
      <c r="B27" s="86">
        <v>29.59</v>
      </c>
      <c r="C27" s="86">
        <v>8.41</v>
      </c>
      <c r="D27" s="87"/>
    </row>
    <row r="28" spans="1:4" s="76" customFormat="1" ht="11.25" hidden="1">
      <c r="A28" s="82" t="s">
        <v>4</v>
      </c>
      <c r="B28" s="88" t="s">
        <v>6</v>
      </c>
      <c r="C28" s="88" t="s">
        <v>5</v>
      </c>
      <c r="D28" s="89"/>
    </row>
    <row r="29" spans="1:4" s="76" customFormat="1" ht="11.25" hidden="1">
      <c r="A29" s="90" t="s">
        <v>7</v>
      </c>
      <c r="B29" s="91">
        <f>B4</f>
        <v>3.5</v>
      </c>
      <c r="C29" s="91">
        <f>C4</f>
        <v>3</v>
      </c>
      <c r="D29" s="92"/>
    </row>
    <row r="30" spans="1:4" s="76" customFormat="1" ht="11.25" hidden="1">
      <c r="A30" s="82" t="s">
        <v>28</v>
      </c>
      <c r="B30" s="139">
        <f>B5</f>
        <v>1000</v>
      </c>
      <c r="C30" s="88">
        <f>B30</f>
        <v>1000</v>
      </c>
      <c r="D30" s="93"/>
    </row>
    <row r="31" spans="1:4" s="76" customFormat="1" ht="11.25" hidden="1">
      <c r="A31" s="182" t="s">
        <v>8</v>
      </c>
      <c r="B31" s="94">
        <f>3*B30*B30*B27/1000000</f>
        <v>88.77</v>
      </c>
      <c r="C31" s="94">
        <f>3*C30*C30*C27/1000000</f>
        <v>25.23</v>
      </c>
      <c r="D31" s="95"/>
    </row>
    <row r="32" spans="1:4" s="76" customFormat="1" ht="11.25" hidden="1">
      <c r="A32" s="182"/>
      <c r="B32" s="96">
        <f>B31</f>
        <v>88.77</v>
      </c>
      <c r="C32" s="96">
        <f>C31</f>
        <v>25.23</v>
      </c>
      <c r="D32" s="97"/>
    </row>
    <row r="33" spans="1:4" s="76" customFormat="1" ht="11.25" hidden="1">
      <c r="A33" s="182" t="s">
        <v>9</v>
      </c>
      <c r="B33" s="94">
        <v>3</v>
      </c>
      <c r="C33" s="94">
        <v>3.9</v>
      </c>
      <c r="D33" s="95"/>
    </row>
    <row r="34" spans="1:4" s="76" customFormat="1" ht="11.25" hidden="1">
      <c r="A34" s="182"/>
      <c r="B34" s="96">
        <v>6</v>
      </c>
      <c r="C34" s="96">
        <v>9.9</v>
      </c>
      <c r="D34" s="97"/>
    </row>
    <row r="35" spans="1:4" s="76" customFormat="1" ht="11.25" hidden="1">
      <c r="A35" s="98" t="s">
        <v>10</v>
      </c>
      <c r="B35" s="99">
        <f>SUM(B31:B34)</f>
        <v>186.54</v>
      </c>
      <c r="C35" s="99">
        <f>SUM(C31:C34)</f>
        <v>64.26</v>
      </c>
      <c r="D35" s="100"/>
    </row>
    <row r="36" spans="1:4" s="76" customFormat="1" ht="11.25" hidden="1">
      <c r="A36" s="90" t="s">
        <v>26</v>
      </c>
      <c r="B36" s="101">
        <f>B35*B29</f>
        <v>652.89</v>
      </c>
      <c r="C36" s="101">
        <f>C35*C29</f>
        <v>192.78000000000003</v>
      </c>
      <c r="D36" s="102"/>
    </row>
    <row r="37" spans="1:4" s="76" customFormat="1" ht="11.25" hidden="1">
      <c r="A37" s="90" t="s">
        <v>11</v>
      </c>
      <c r="B37" s="103">
        <f>B36*8760</f>
        <v>5719316.399999999</v>
      </c>
      <c r="C37" s="103">
        <f>C36*8760</f>
        <v>1688752.8000000003</v>
      </c>
      <c r="D37" s="104">
        <f>B37-C37</f>
        <v>4030563.599999999</v>
      </c>
    </row>
    <row r="38" spans="1:4" s="76" customFormat="1" ht="11.25" hidden="1">
      <c r="A38" s="82" t="s">
        <v>12</v>
      </c>
      <c r="B38" s="140">
        <f>B9</f>
        <v>40</v>
      </c>
      <c r="C38" s="142">
        <f>B38</f>
        <v>40</v>
      </c>
      <c r="D38" s="105"/>
    </row>
    <row r="39" spans="1:4" s="76" customFormat="1" ht="11.25" hidden="1">
      <c r="A39" s="82" t="s">
        <v>13</v>
      </c>
      <c r="B39" s="141">
        <f>B7</f>
        <v>0.15</v>
      </c>
      <c r="C39" s="143">
        <f>B39</f>
        <v>0.15</v>
      </c>
      <c r="D39" s="105"/>
    </row>
    <row r="40" spans="1:4" s="76" customFormat="1" ht="11.25" hidden="1">
      <c r="A40" s="85" t="s">
        <v>14</v>
      </c>
      <c r="B40" s="106">
        <f>B37*B39*B38</f>
        <v>34315898.39999999</v>
      </c>
      <c r="C40" s="106">
        <f>C37*C39*C38</f>
        <v>10132516.8</v>
      </c>
      <c r="D40" s="107"/>
    </row>
    <row r="41" spans="1:4" s="76" customFormat="1" ht="11.25" hidden="1">
      <c r="A41" s="85" t="s">
        <v>27</v>
      </c>
      <c r="B41" s="108">
        <f>B8</f>
        <v>1000000</v>
      </c>
      <c r="C41" s="108">
        <f>C8</f>
        <v>5000000</v>
      </c>
      <c r="D41" s="107"/>
    </row>
    <row r="42" spans="1:4" s="76" customFormat="1" ht="11.25" hidden="1">
      <c r="A42" s="85" t="s">
        <v>15</v>
      </c>
      <c r="B42" s="106">
        <v>0</v>
      </c>
      <c r="C42" s="106">
        <v>700000</v>
      </c>
      <c r="D42" s="107"/>
    </row>
    <row r="43" spans="1:4" s="76" customFormat="1" ht="11.25" hidden="1">
      <c r="A43" s="82" t="s">
        <v>16</v>
      </c>
      <c r="B43" s="106">
        <f>B29*B41</f>
        <v>3500000</v>
      </c>
      <c r="C43" s="106">
        <f>(C29*C41)+C42</f>
        <v>15700000</v>
      </c>
      <c r="D43" s="107"/>
    </row>
    <row r="44" spans="1:4" s="76" customFormat="1" ht="12" hidden="1" thickBot="1">
      <c r="A44" s="109" t="s">
        <v>17</v>
      </c>
      <c r="B44" s="110">
        <f>B43+B40</f>
        <v>37815898.39999999</v>
      </c>
      <c r="C44" s="110">
        <f>C43+C40</f>
        <v>25832516.8</v>
      </c>
      <c r="D44" s="111">
        <f>B44-C44</f>
        <v>11983381.59999999</v>
      </c>
    </row>
    <row r="45" spans="1:5" s="76" customFormat="1" ht="12" hidden="1" thickBot="1">
      <c r="A45" s="81"/>
      <c r="B45" s="112"/>
      <c r="C45" s="112"/>
      <c r="D45" s="112"/>
      <c r="E45" s="112"/>
    </row>
    <row r="46" spans="1:4" s="76" customFormat="1" ht="11.25" hidden="1">
      <c r="A46" s="113" t="s">
        <v>25</v>
      </c>
      <c r="B46" s="74"/>
      <c r="C46" s="114"/>
      <c r="D46" s="115"/>
    </row>
    <row r="47" spans="1:4" s="76" customFormat="1" ht="11.25" hidden="1">
      <c r="A47" s="116"/>
      <c r="B47" s="117" t="s">
        <v>18</v>
      </c>
      <c r="C47" s="117" t="s">
        <v>23</v>
      </c>
      <c r="D47" s="118" t="s">
        <v>23</v>
      </c>
    </row>
    <row r="48" spans="1:4" s="76" customFormat="1" ht="11.25" hidden="1">
      <c r="A48" s="82" t="s">
        <v>22</v>
      </c>
      <c r="B48" s="119">
        <v>0.158</v>
      </c>
      <c r="C48" s="120">
        <v>0</v>
      </c>
      <c r="D48" s="121">
        <f>B48*C48</f>
        <v>0</v>
      </c>
    </row>
    <row r="49" spans="1:4" s="76" customFormat="1" ht="11.25" hidden="1">
      <c r="A49" s="122" t="s">
        <v>19</v>
      </c>
      <c r="B49" s="119">
        <v>0.27</v>
      </c>
      <c r="C49" s="123">
        <v>0.115</v>
      </c>
      <c r="D49" s="124">
        <f>B49*C49</f>
        <v>0.031050000000000005</v>
      </c>
    </row>
    <row r="50" spans="1:4" s="76" customFormat="1" ht="11.25" hidden="1">
      <c r="A50" s="122" t="s">
        <v>20</v>
      </c>
      <c r="B50" s="119">
        <v>0.498</v>
      </c>
      <c r="C50" s="123">
        <v>0.75</v>
      </c>
      <c r="D50" s="124">
        <f>B50*C50</f>
        <v>0.3735</v>
      </c>
    </row>
    <row r="51" spans="1:4" s="76" customFormat="1" ht="11.25" hidden="1">
      <c r="A51" s="122" t="s">
        <v>21</v>
      </c>
      <c r="B51" s="119">
        <v>0.074</v>
      </c>
      <c r="C51" s="120">
        <v>0</v>
      </c>
      <c r="D51" s="121">
        <f>B51*C51</f>
        <v>0</v>
      </c>
    </row>
    <row r="52" spans="1:4" s="76" customFormat="1" ht="12" hidden="1" thickBot="1">
      <c r="A52" s="183" t="s">
        <v>24</v>
      </c>
      <c r="B52" s="184"/>
      <c r="C52" s="125"/>
      <c r="D52" s="146">
        <f>SUM(D48:D51)</f>
        <v>0.40455</v>
      </c>
    </row>
    <row r="53" spans="1:4" s="76" customFormat="1" ht="12" hidden="1" thickBot="1">
      <c r="A53" s="135"/>
      <c r="B53" s="136"/>
      <c r="C53" s="112"/>
      <c r="D53" s="137"/>
    </row>
    <row r="54" spans="1:4" s="76" customFormat="1" ht="13.5" customHeight="1" hidden="1" thickBot="1">
      <c r="A54" s="126" t="s">
        <v>30</v>
      </c>
      <c r="B54" s="128">
        <f>D37</f>
        <v>4030563.599999999</v>
      </c>
      <c r="C54" s="185">
        <f>D37/5000</f>
        <v>806.1127199999999</v>
      </c>
      <c r="D54" s="186"/>
    </row>
    <row r="55" spans="1:5" s="76" customFormat="1" ht="12" hidden="1" thickBot="1">
      <c r="A55" s="81"/>
      <c r="B55" s="112"/>
      <c r="C55" s="112"/>
      <c r="D55" s="112"/>
      <c r="E55" s="112"/>
    </row>
    <row r="56" spans="1:4" s="76" customFormat="1" ht="13.5" customHeight="1" hidden="1" thickBot="1">
      <c r="A56" s="126" t="s">
        <v>33</v>
      </c>
      <c r="B56" s="128"/>
      <c r="C56" s="187">
        <f>D44/1000000</f>
        <v>11.98338159999999</v>
      </c>
      <c r="D56" s="188"/>
    </row>
    <row r="57" spans="1:4" s="76" customFormat="1" ht="13.5" hidden="1" thickBot="1">
      <c r="A57" s="129"/>
      <c r="B57" s="138"/>
      <c r="C57" s="130"/>
      <c r="D57" s="129"/>
    </row>
    <row r="58" spans="1:4" s="76" customFormat="1" ht="13.5" customHeight="1" hidden="1" thickBot="1">
      <c r="A58" s="126" t="s">
        <v>29</v>
      </c>
      <c r="B58" s="127"/>
      <c r="C58" s="189">
        <f>D37*D52/1000</f>
        <v>1630.5645043799998</v>
      </c>
      <c r="D58" s="190"/>
    </row>
    <row r="59" spans="1:3" s="76" customFormat="1" ht="11.25" hidden="1">
      <c r="A59" s="81"/>
      <c r="B59" s="78"/>
      <c r="C59" s="78"/>
    </row>
    <row r="60" spans="1:4" s="76" customFormat="1" ht="11.25" hidden="1">
      <c r="A60" s="191" t="s">
        <v>32</v>
      </c>
      <c r="B60" s="192"/>
      <c r="C60" s="192"/>
      <c r="D60" s="192"/>
    </row>
    <row r="61" ht="12.75" hidden="1"/>
  </sheetData>
  <sheetProtection sheet="1"/>
  <mergeCells count="12">
    <mergeCell ref="A1:C1"/>
    <mergeCell ref="A60:D60"/>
    <mergeCell ref="A31:A32"/>
    <mergeCell ref="A33:A34"/>
    <mergeCell ref="A52:B52"/>
    <mergeCell ref="C58:D58"/>
    <mergeCell ref="C54:D54"/>
    <mergeCell ref="C56:D56"/>
    <mergeCell ref="A15:C15"/>
    <mergeCell ref="A11:C11"/>
    <mergeCell ref="B14:C14"/>
    <mergeCell ref="B13:C13"/>
  </mergeCells>
  <conditionalFormatting sqref="B14">
    <cfRule type="cellIs" priority="9" dxfId="0" operator="lessThan" stopIfTrue="1">
      <formula>0</formula>
    </cfRule>
  </conditionalFormatting>
  <conditionalFormatting sqref="C12">
    <cfRule type="cellIs" priority="10" dxfId="0" operator="lessThan" stopIfTrue="1">
      <formula>0</formula>
    </cfRule>
  </conditionalFormatting>
  <conditionalFormatting sqref="B12">
    <cfRule type="cellIs" priority="4" dxfId="0" operator="lessThan" stopIfTrue="1">
      <formula>0</formula>
    </cfRule>
  </conditionalFormatting>
  <conditionalFormatting sqref="B13:C13">
    <cfRule type="cellIs" priority="3" dxfId="3" operator="lessThan" stopIfTrue="1">
      <formula>0</formula>
    </cfRule>
  </conditionalFormatting>
  <printOptions/>
  <pageMargins left="0.984251968503937" right="0.2362204724409449" top="0.5905511811023623" bottom="0.5118110236220472" header="0.5118110236220472" footer="0.5118110236220472"/>
  <pageSetup fitToHeight="0" orientation="landscape" paperSize="9" scale="1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3.140625" style="5" customWidth="1"/>
    <col min="2" max="3" width="21.140625" style="4" customWidth="1"/>
    <col min="4" max="4" width="20.7109375" style="3" customWidth="1"/>
    <col min="5" max="5" width="3.57421875" style="3" customWidth="1"/>
    <col min="6" max="9" width="26.00390625" style="3" customWidth="1"/>
    <col min="10" max="16384" width="11.421875" style="3" customWidth="1"/>
  </cols>
  <sheetData>
    <row r="1" spans="1:4" ht="22.5" customHeight="1">
      <c r="A1" s="7" t="s">
        <v>31</v>
      </c>
      <c r="B1" s="1"/>
      <c r="C1" s="1"/>
      <c r="D1" s="2"/>
    </row>
    <row r="2" spans="1:4" ht="6.75" customHeight="1">
      <c r="A2" s="11"/>
      <c r="B2" s="12"/>
      <c r="C2" s="12"/>
      <c r="D2" s="10"/>
    </row>
    <row r="3" spans="1:4" ht="30.75" customHeight="1">
      <c r="A3" s="13"/>
      <c r="B3" s="8" t="s">
        <v>37</v>
      </c>
      <c r="C3" s="8" t="s">
        <v>38</v>
      </c>
      <c r="D3" s="14" t="s">
        <v>3</v>
      </c>
    </row>
    <row r="4" spans="1:4" ht="24.75" customHeight="1">
      <c r="A4" s="15" t="s">
        <v>44</v>
      </c>
      <c r="B4" s="145">
        <v>29.59</v>
      </c>
      <c r="C4" s="145">
        <v>8.41</v>
      </c>
      <c r="D4" s="16"/>
    </row>
    <row r="5" spans="1:4" ht="14.25" customHeight="1">
      <c r="A5" s="13" t="s">
        <v>4</v>
      </c>
      <c r="B5" s="17" t="s">
        <v>6</v>
      </c>
      <c r="C5" s="17" t="s">
        <v>5</v>
      </c>
      <c r="D5" s="18"/>
    </row>
    <row r="6" spans="1:4" ht="14.25" customHeight="1">
      <c r="A6" s="19" t="s">
        <v>7</v>
      </c>
      <c r="B6" s="20">
        <v>3.5</v>
      </c>
      <c r="C6" s="20">
        <v>3</v>
      </c>
      <c r="D6" s="21"/>
    </row>
    <row r="7" spans="1:4" ht="14.25" customHeight="1">
      <c r="A7" s="13" t="s">
        <v>28</v>
      </c>
      <c r="B7" s="22">
        <v>1000</v>
      </c>
      <c r="C7" s="144">
        <f>B7</f>
        <v>1000</v>
      </c>
      <c r="D7" s="23"/>
    </row>
    <row r="8" spans="1:4" ht="14.25" customHeight="1">
      <c r="A8" s="203" t="s">
        <v>8</v>
      </c>
      <c r="B8" s="24">
        <f>3*B7*B7*B4/1000000</f>
        <v>88.77</v>
      </c>
      <c r="C8" s="24">
        <f>3*C7*C7*C4/1000000</f>
        <v>25.23</v>
      </c>
      <c r="D8" s="25"/>
    </row>
    <row r="9" spans="1:4" ht="14.25" customHeight="1">
      <c r="A9" s="203"/>
      <c r="B9" s="26">
        <f>B8</f>
        <v>88.77</v>
      </c>
      <c r="C9" s="26">
        <f>C8</f>
        <v>25.23</v>
      </c>
      <c r="D9" s="27"/>
    </row>
    <row r="10" spans="1:4" ht="14.25" customHeight="1">
      <c r="A10" s="203" t="s">
        <v>9</v>
      </c>
      <c r="B10" s="24">
        <v>3</v>
      </c>
      <c r="C10" s="24">
        <v>3.9</v>
      </c>
      <c r="D10" s="25"/>
    </row>
    <row r="11" spans="1:4" ht="14.25" customHeight="1">
      <c r="A11" s="203"/>
      <c r="B11" s="26">
        <v>6</v>
      </c>
      <c r="C11" s="26">
        <v>9.9</v>
      </c>
      <c r="D11" s="27"/>
    </row>
    <row r="12" spans="1:4" ht="14.25" customHeight="1">
      <c r="A12" s="28" t="s">
        <v>10</v>
      </c>
      <c r="B12" s="29">
        <f>SUM(B8:B11)</f>
        <v>186.54</v>
      </c>
      <c r="C12" s="29">
        <f>SUM(C8:C11)</f>
        <v>64.26</v>
      </c>
      <c r="D12" s="30"/>
    </row>
    <row r="13" spans="1:4" ht="14.25" customHeight="1">
      <c r="A13" s="19" t="s">
        <v>26</v>
      </c>
      <c r="B13" s="31">
        <f>B12*B6</f>
        <v>652.89</v>
      </c>
      <c r="C13" s="31">
        <f>C12*C6</f>
        <v>192.78000000000003</v>
      </c>
      <c r="D13" s="32"/>
    </row>
    <row r="14" spans="1:4" ht="14.25" customHeight="1">
      <c r="A14" s="19" t="s">
        <v>11</v>
      </c>
      <c r="B14" s="33">
        <f>B13*8760</f>
        <v>5719316.399999999</v>
      </c>
      <c r="C14" s="33">
        <f>C13*8760</f>
        <v>1688752.8000000003</v>
      </c>
      <c r="D14" s="34">
        <f>B14-C14</f>
        <v>4030563.599999999</v>
      </c>
    </row>
    <row r="15" spans="1:4" ht="14.25" customHeight="1">
      <c r="A15" s="13" t="s">
        <v>12</v>
      </c>
      <c r="B15" s="35">
        <v>40</v>
      </c>
      <c r="C15" s="66">
        <f>B15</f>
        <v>40</v>
      </c>
      <c r="D15" s="36"/>
    </row>
    <row r="16" spans="1:4" ht="14.25" customHeight="1">
      <c r="A16" s="13" t="s">
        <v>13</v>
      </c>
      <c r="B16" s="37">
        <v>0.1</v>
      </c>
      <c r="C16" s="67">
        <f>B16</f>
        <v>0.1</v>
      </c>
      <c r="D16" s="36"/>
    </row>
    <row r="17" spans="1:4" ht="14.25" customHeight="1">
      <c r="A17" s="15" t="s">
        <v>14</v>
      </c>
      <c r="B17" s="38">
        <f>B14*B16*B15</f>
        <v>22877265.6</v>
      </c>
      <c r="C17" s="38">
        <f>C14*C16*C15</f>
        <v>6755011.200000001</v>
      </c>
      <c r="D17" s="39"/>
    </row>
    <row r="18" spans="1:4" ht="14.25" customHeight="1">
      <c r="A18" s="15" t="s">
        <v>27</v>
      </c>
      <c r="B18" s="40">
        <v>1000000</v>
      </c>
      <c r="C18" s="40">
        <v>5000000</v>
      </c>
      <c r="D18" s="39"/>
    </row>
    <row r="19" spans="1:4" ht="14.25" customHeight="1">
      <c r="A19" s="15" t="s">
        <v>15</v>
      </c>
      <c r="B19" s="38">
        <v>0</v>
      </c>
      <c r="C19" s="38">
        <v>700000</v>
      </c>
      <c r="D19" s="39"/>
    </row>
    <row r="20" spans="1:4" ht="14.25" customHeight="1">
      <c r="A20" s="13" t="s">
        <v>16</v>
      </c>
      <c r="B20" s="38">
        <f>B6*B18</f>
        <v>3500000</v>
      </c>
      <c r="C20" s="38">
        <f>(C6*C18)+C19</f>
        <v>15700000</v>
      </c>
      <c r="D20" s="39"/>
    </row>
    <row r="21" spans="1:4" ht="14.25" customHeight="1" thickBot="1">
      <c r="A21" s="41" t="s">
        <v>45</v>
      </c>
      <c r="B21" s="42">
        <f>B20+B17</f>
        <v>26377265.6</v>
      </c>
      <c r="C21" s="42">
        <f>C20+C17</f>
        <v>22455011.200000003</v>
      </c>
      <c r="D21" s="43">
        <f>B21-C21</f>
        <v>3922254.3999999985</v>
      </c>
    </row>
    <row r="22" spans="1:5" ht="14.25" customHeight="1" thickBot="1">
      <c r="A22" s="12"/>
      <c r="B22" s="44"/>
      <c r="C22" s="44"/>
      <c r="D22" s="44"/>
      <c r="E22" s="6"/>
    </row>
    <row r="23" spans="1:4" ht="20.25" customHeight="1">
      <c r="A23" s="45" t="s">
        <v>25</v>
      </c>
      <c r="B23" s="46"/>
      <c r="C23" s="47"/>
      <c r="D23" s="48"/>
    </row>
    <row r="24" spans="1:4" ht="12.75">
      <c r="A24" s="49"/>
      <c r="B24" s="50" t="s">
        <v>18</v>
      </c>
      <c r="C24" s="50" t="s">
        <v>23</v>
      </c>
      <c r="D24" s="51" t="s">
        <v>23</v>
      </c>
    </row>
    <row r="25" spans="1:4" ht="12.75">
      <c r="A25" s="13" t="s">
        <v>22</v>
      </c>
      <c r="B25" s="52">
        <v>0.158</v>
      </c>
      <c r="C25" s="53">
        <v>0</v>
      </c>
      <c r="D25" s="54">
        <f>B25*C25</f>
        <v>0</v>
      </c>
    </row>
    <row r="26" spans="1:4" ht="12.75">
      <c r="A26" s="55" t="s">
        <v>19</v>
      </c>
      <c r="B26" s="52">
        <v>0.27</v>
      </c>
      <c r="C26" s="56">
        <v>0.115</v>
      </c>
      <c r="D26" s="57">
        <f>B26*C26</f>
        <v>0.031050000000000005</v>
      </c>
    </row>
    <row r="27" spans="1:4" ht="12.75">
      <c r="A27" s="55" t="s">
        <v>20</v>
      </c>
      <c r="B27" s="52">
        <v>0.498</v>
      </c>
      <c r="C27" s="56">
        <v>0.75</v>
      </c>
      <c r="D27" s="57">
        <f>B27*C27</f>
        <v>0.3735</v>
      </c>
    </row>
    <row r="28" spans="1:4" ht="12.75">
      <c r="A28" s="55" t="s">
        <v>21</v>
      </c>
      <c r="B28" s="52">
        <v>0.074</v>
      </c>
      <c r="C28" s="53">
        <v>0</v>
      </c>
      <c r="D28" s="54">
        <f>B28*C28</f>
        <v>0</v>
      </c>
    </row>
    <row r="29" spans="1:4" ht="13.5" thickBot="1">
      <c r="A29" s="204" t="s">
        <v>24</v>
      </c>
      <c r="B29" s="205"/>
      <c r="C29" s="58"/>
      <c r="D29" s="59">
        <f>SUM(D25:D28)</f>
        <v>0.40455</v>
      </c>
    </row>
    <row r="30" spans="1:4" ht="14.25" customHeight="1" thickBot="1">
      <c r="A30" s="131"/>
      <c r="B30" s="132"/>
      <c r="C30" s="44"/>
      <c r="D30" s="133"/>
    </row>
    <row r="31" spans="1:4" ht="30.75" customHeight="1" thickBot="1">
      <c r="A31" s="60" t="s">
        <v>30</v>
      </c>
      <c r="B31" s="62">
        <f>D14</f>
        <v>4030563.599999999</v>
      </c>
      <c r="C31" s="197">
        <f>D14/5000</f>
        <v>806.1127199999999</v>
      </c>
      <c r="D31" s="198"/>
    </row>
    <row r="32" spans="1:5" ht="11.25" customHeight="1" thickBot="1">
      <c r="A32" s="12"/>
      <c r="B32" s="44"/>
      <c r="C32" s="44"/>
      <c r="D32" s="44"/>
      <c r="E32" s="6"/>
    </row>
    <row r="33" spans="1:4" ht="30.75" customHeight="1" thickBot="1">
      <c r="A33" s="60" t="s">
        <v>33</v>
      </c>
      <c r="B33" s="62"/>
      <c r="C33" s="199">
        <f>D21/1000000</f>
        <v>3.9222543999999986</v>
      </c>
      <c r="D33" s="200"/>
    </row>
    <row r="34" spans="1:4" ht="13.5" customHeight="1" thickBot="1">
      <c r="A34" s="63"/>
      <c r="B34" s="134"/>
      <c r="C34" s="64"/>
      <c r="D34" s="63"/>
    </row>
    <row r="35" spans="1:4" ht="30.75" customHeight="1" thickBot="1">
      <c r="A35" s="60" t="s">
        <v>29</v>
      </c>
      <c r="B35" s="61"/>
      <c r="C35" s="195">
        <f>D14*D29/1000</f>
        <v>1630.5645043799998</v>
      </c>
      <c r="D35" s="196"/>
    </row>
    <row r="36" spans="1:4" ht="12.75">
      <c r="A36" s="12"/>
      <c r="B36" s="9"/>
      <c r="C36" s="9"/>
      <c r="D36" s="65"/>
    </row>
    <row r="37" spans="1:4" ht="30" customHeight="1">
      <c r="A37" s="201" t="s">
        <v>32</v>
      </c>
      <c r="B37" s="202"/>
      <c r="C37" s="202"/>
      <c r="D37" s="202"/>
    </row>
  </sheetData>
  <sheetProtection sheet="1"/>
  <mergeCells count="7">
    <mergeCell ref="C35:D35"/>
    <mergeCell ref="C31:D31"/>
    <mergeCell ref="C33:D33"/>
    <mergeCell ref="A37:D37"/>
    <mergeCell ref="A8:A9"/>
    <mergeCell ref="A10:A11"/>
    <mergeCell ref="A29:B29"/>
  </mergeCells>
  <conditionalFormatting sqref="C33">
    <cfRule type="cellIs" priority="2" dxfId="0" operator="lessThan" stopIfTrue="1">
      <formula>0</formula>
    </cfRule>
  </conditionalFormatting>
  <conditionalFormatting sqref="C35">
    <cfRule type="cellIs" priority="3" dxfId="0" operator="lessThan" stopIfTrue="1">
      <formula>0</formula>
    </cfRule>
  </conditionalFormatting>
  <conditionalFormatting sqref="C31:D31">
    <cfRule type="cellIs" priority="4" dxfId="0" operator="lessThan" stopIfTrue="1">
      <formula>0</formula>
    </cfRule>
  </conditionalFormatting>
  <printOptions/>
  <pageMargins left="0.61" right="0.23000000000000004" top="0.59" bottom="0.53" header="0.49212598450000006" footer="0.4921259845000000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Besitzer</cp:lastModifiedBy>
  <cp:lastPrinted>2011-11-15T04:27:15Z</cp:lastPrinted>
  <dcterms:created xsi:type="dcterms:W3CDTF">2011-02-26T19:07:14Z</dcterms:created>
  <dcterms:modified xsi:type="dcterms:W3CDTF">2011-11-15T04:30:58Z</dcterms:modified>
  <cp:category/>
  <cp:version/>
  <cp:contentType/>
  <cp:contentStatus/>
</cp:coreProperties>
</file>